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a Kolářová\Desktop\HONZA\ADAM\"/>
    </mc:Choice>
  </mc:AlternateContent>
  <xr:revisionPtr revIDLastSave="0" documentId="13_ncr:1_{9F64B73B-703B-4E30-9D16-1783A3774440}" xr6:coauthVersionLast="47" xr6:coauthVersionMax="47" xr10:uidLastSave="{00000000-0000-0000-0000-000000000000}"/>
  <bookViews>
    <workbookView xWindow="-120" yWindow="-120" windowWidth="29040" windowHeight="15720" xr2:uid="{E1AD2697-31CA-4115-B368-9F88AE899CB9}"/>
  </bookViews>
  <sheets>
    <sheet name="CostBenAnalysis" sheetId="2" r:id="rId1"/>
    <sheet name="Náklady" sheetId="1" r:id="rId2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L10" i="2"/>
  <c r="H30" i="2" s="1"/>
  <c r="F6" i="2"/>
  <c r="L15" i="2"/>
  <c r="H35" i="2" s="1"/>
  <c r="L14" i="2"/>
  <c r="H34" i="2" s="1"/>
  <c r="L8" i="2"/>
  <c r="F28" i="2" s="1"/>
  <c r="L9" i="2"/>
  <c r="K29" i="2" s="1"/>
  <c r="D20" i="1"/>
  <c r="L11" i="2" s="1"/>
  <c r="J31" i="2" s="1"/>
  <c r="C20" i="1"/>
  <c r="E6" i="1"/>
  <c r="E7" i="1"/>
  <c r="E8" i="1"/>
  <c r="E9" i="1"/>
  <c r="E10" i="1"/>
  <c r="F18" i="2"/>
  <c r="I7" i="2"/>
  <c r="I8" i="2" s="1"/>
  <c r="I9" i="2" s="1"/>
  <c r="I10" i="2" s="1"/>
  <c r="F9" i="2"/>
  <c r="F10" i="2"/>
  <c r="F11" i="2"/>
  <c r="F8" i="2"/>
  <c r="G30" i="2" l="1"/>
  <c r="F16" i="2"/>
  <c r="G16" i="2" s="1"/>
  <c r="I30" i="2"/>
  <c r="P30" i="2"/>
  <c r="M30" i="2"/>
  <c r="P34" i="2"/>
  <c r="M34" i="2"/>
  <c r="J34" i="2"/>
  <c r="N30" i="2"/>
  <c r="G34" i="2"/>
  <c r="L34" i="2"/>
  <c r="Q34" i="2"/>
  <c r="K34" i="2"/>
  <c r="O34" i="2"/>
  <c r="I34" i="2"/>
  <c r="Q30" i="2"/>
  <c r="N34" i="2"/>
  <c r="O30" i="2"/>
  <c r="J30" i="2"/>
  <c r="K30" i="2"/>
  <c r="L30" i="2"/>
  <c r="O23" i="2"/>
  <c r="O24" i="2" s="1"/>
  <c r="O31" i="2"/>
  <c r="M31" i="2"/>
  <c r="I31" i="2"/>
  <c r="P29" i="2"/>
  <c r="J29" i="2"/>
  <c r="M35" i="2"/>
  <c r="O29" i="2"/>
  <c r="I29" i="2"/>
  <c r="N31" i="2"/>
  <c r="H31" i="2"/>
  <c r="G35" i="2"/>
  <c r="L35" i="2"/>
  <c r="H29" i="2"/>
  <c r="Q35" i="2"/>
  <c r="G29" i="2"/>
  <c r="G31" i="2"/>
  <c r="Q31" i="2"/>
  <c r="O35" i="2"/>
  <c r="I35" i="2"/>
  <c r="N29" i="2"/>
  <c r="K35" i="2"/>
  <c r="M29" i="2"/>
  <c r="L31" i="2"/>
  <c r="P35" i="2"/>
  <c r="J35" i="2"/>
  <c r="L29" i="2"/>
  <c r="K31" i="2"/>
  <c r="Q29" i="2"/>
  <c r="P31" i="2"/>
  <c r="N35" i="2"/>
  <c r="E11" i="1"/>
  <c r="L7" i="2" s="1"/>
  <c r="F13" i="2"/>
  <c r="F15" i="2"/>
  <c r="G15" i="2" s="1"/>
  <c r="F14" i="2"/>
  <c r="G14" i="2" s="1"/>
  <c r="P23" i="2" l="1"/>
  <c r="P24" i="2" s="1"/>
  <c r="G13" i="2"/>
  <c r="G23" i="2"/>
  <c r="G24" i="2" s="1"/>
  <c r="J27" i="2"/>
  <c r="J36" i="2" s="1"/>
  <c r="P27" i="2"/>
  <c r="P36" i="2" s="1"/>
  <c r="P38" i="2" s="1"/>
  <c r="P39" i="2" s="1"/>
  <c r="K36" i="2"/>
  <c r="H23" i="2"/>
  <c r="H24" i="2" s="1"/>
  <c r="L23" i="2"/>
  <c r="L24" i="2" s="1"/>
  <c r="N23" i="2"/>
  <c r="N24" i="2" s="1"/>
  <c r="K23" i="2"/>
  <c r="K24" i="2" s="1"/>
  <c r="Q23" i="2"/>
  <c r="Q24" i="2" s="1"/>
  <c r="M23" i="2"/>
  <c r="M24" i="2" s="1"/>
  <c r="I23" i="2"/>
  <c r="I24" i="2" s="1"/>
  <c r="J23" i="2"/>
  <c r="J24" i="2" s="1"/>
  <c r="H36" i="2"/>
  <c r="O36" i="2"/>
  <c r="O38" i="2" s="1"/>
  <c r="O39" i="2" s="1"/>
  <c r="G36" i="2"/>
  <c r="N36" i="2"/>
  <c r="L36" i="2"/>
  <c r="Q36" i="2"/>
  <c r="M27" i="2"/>
  <c r="M36" i="2" s="1"/>
  <c r="F27" i="2"/>
  <c r="F36" i="2" s="1"/>
  <c r="F38" i="2" s="1"/>
  <c r="I36" i="2"/>
  <c r="L38" i="2" l="1"/>
  <c r="L39" i="2" s="1"/>
  <c r="I38" i="2"/>
  <c r="I39" i="2" s="1"/>
  <c r="G38" i="2"/>
  <c r="G39" i="2" s="1"/>
  <c r="H38" i="2"/>
  <c r="H39" i="2" s="1"/>
  <c r="F39" i="2"/>
  <c r="F43" i="2" s="1"/>
  <c r="K38" i="2"/>
  <c r="K39" i="2" s="1"/>
  <c r="Q38" i="2"/>
  <c r="Q39" i="2" s="1"/>
  <c r="N38" i="2"/>
  <c r="N39" i="2" s="1"/>
  <c r="M38" i="2"/>
  <c r="M39" i="2" s="1"/>
  <c r="J38" i="2"/>
  <c r="J39" i="2" s="1"/>
  <c r="F41" i="2" l="1"/>
  <c r="G43" i="2"/>
  <c r="H43" i="2" s="1"/>
  <c r="I43" i="2" s="1"/>
  <c r="J43" i="2" s="1"/>
  <c r="K43" i="2" s="1"/>
  <c r="L43" i="2" s="1"/>
  <c r="M43" i="2" s="1"/>
  <c r="N43" i="2" s="1"/>
  <c r="O43" i="2" s="1"/>
  <c r="P43" i="2" s="1"/>
  <c r="Q43" i="2" s="1"/>
  <c r="F40" i="2"/>
</calcChain>
</file>

<file path=xl/sharedStrings.xml><?xml version="1.0" encoding="utf-8"?>
<sst xmlns="http://schemas.openxmlformats.org/spreadsheetml/2006/main" count="96" uniqueCount="75">
  <si>
    <t>Cost Benefit Analýza</t>
  </si>
  <si>
    <t>Poznámka Autora: Excel je pro vás připravený. Projděte si jej a měňte pouze hodnoty ve žlutých políčkách. Pod tabulkou, je pro vás připravený prostor, kde popište, jak jste k hodnotám přišly ("Vybavení posilovny bude stát 500 000,-, protože koupím tolik a toliks trojů za takovou a takovou cenu...)</t>
  </si>
  <si>
    <t>Legenda</t>
  </si>
  <si>
    <t>Počet zákazníků</t>
  </si>
  <si>
    <t>Příjmy</t>
  </si>
  <si>
    <t>Výdaje</t>
  </si>
  <si>
    <t>Max obsazenost</t>
  </si>
  <si>
    <t>Maximální obsazenost</t>
  </si>
  <si>
    <t>Cena za Zákazníka za den</t>
  </si>
  <si>
    <t>Fixní</t>
  </si>
  <si>
    <t>Rok 1</t>
  </si>
  <si>
    <t>Míra obsazenosti</t>
  </si>
  <si>
    <t>Vybavení</t>
  </si>
  <si>
    <t>Rok 0 a 7</t>
  </si>
  <si>
    <t>´-&gt; Součet vybavení na listu  "Náklady"</t>
  </si>
  <si>
    <t>Rok 2</t>
  </si>
  <si>
    <t>Počáteční náklady</t>
  </si>
  <si>
    <t>Rok 0</t>
  </si>
  <si>
    <t>Roky 3-5</t>
  </si>
  <si>
    <t>Roční provozní náklady</t>
  </si>
  <si>
    <t>´-&gt; Roční náklady na provoz  na listu "Náklady"</t>
  </si>
  <si>
    <t>Roky 6-10</t>
  </si>
  <si>
    <t>Měsíční pojištění</t>
  </si>
  <si>
    <t>Cena/HostDen</t>
  </si>
  <si>
    <t>Roční mzdy</t>
  </si>
  <si>
    <t>´-&gt; Součet všech mezd  na listu "Náklady"</t>
  </si>
  <si>
    <t>Diskontovaná sazba</t>
  </si>
  <si>
    <t>Počet denních zákazníků</t>
  </si>
  <si>
    <t>/denně</t>
  </si>
  <si>
    <t>Variabilní</t>
  </si>
  <si>
    <t>Měsíční operační náklady</t>
  </si>
  <si>
    <t>Měsíční provozní náklady</t>
  </si>
  <si>
    <t>Roční marketing</t>
  </si>
  <si>
    <t>Diskontovaná Sazba</t>
  </si>
  <si>
    <t>Otevřeno</t>
  </si>
  <si>
    <t>Nové nářadí</t>
  </si>
  <si>
    <t>Roky</t>
  </si>
  <si>
    <t>Platby zákazníků</t>
  </si>
  <si>
    <t>Total Revenue</t>
  </si>
  <si>
    <t>Fixní náklady</t>
  </si>
  <si>
    <t>Nájem</t>
  </si>
  <si>
    <t>Pojištění</t>
  </si>
  <si>
    <t>Mzdy</t>
  </si>
  <si>
    <t>Variabilní náklady</t>
  </si>
  <si>
    <t>Operační náklady</t>
  </si>
  <si>
    <t>Marketing</t>
  </si>
  <si>
    <t>Celkové náklady</t>
  </si>
  <si>
    <t>Čistý přínos</t>
  </si>
  <si>
    <t>Diskontované čisté příjmy</t>
  </si>
  <si>
    <t>Čistá současná hodnota (NPV)</t>
  </si>
  <si>
    <t>Interní sazba (IRR)</t>
  </si>
  <si>
    <t>Návratnost (Kumulativní současná hodnota)</t>
  </si>
  <si>
    <t>Váš komentář:</t>
  </si>
  <si>
    <t>Stroj</t>
  </si>
  <si>
    <t>Jednotková cena</t>
  </si>
  <si>
    <t>Počet kusů</t>
  </si>
  <si>
    <t>Celková cena</t>
  </si>
  <si>
    <t>Stroj 1</t>
  </si>
  <si>
    <t>Pokud nevyužijete všechna políčka, nevadí, do zbytku napište "0". Vybavení může být čehokoliv a "Stroj 1, 2…" si také přepište. To stejné platí pro pozice, kdo u vás bude pracovat.</t>
  </si>
  <si>
    <t>Stroj 2</t>
  </si>
  <si>
    <t>Stroj 3</t>
  </si>
  <si>
    <t>Stroj 4</t>
  </si>
  <si>
    <t>Stroj 5</t>
  </si>
  <si>
    <t>Stroj 6</t>
  </si>
  <si>
    <t>Stroj 7</t>
  </si>
  <si>
    <t>SUM</t>
  </si>
  <si>
    <t>Pozice</t>
  </si>
  <si>
    <t>Počet</t>
  </si>
  <si>
    <t>Měsíčně</t>
  </si>
  <si>
    <t>Pozice 1</t>
  </si>
  <si>
    <t>Pozice 2</t>
  </si>
  <si>
    <t>Pozice 3</t>
  </si>
  <si>
    <t>Pozice 4</t>
  </si>
  <si>
    <t>Pozice 5</t>
  </si>
  <si>
    <t>Měsíčná pronájem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</si>
</sst>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č&quot;_-;\-* #,##0\ &quot;Kč&quot;_-;_-* &quot;-&quot;\ &quot;Kč&quot;_-;_-@_-"/>
    <numFmt numFmtId="164" formatCode="_-* #,##0.00\ [$Kč-405]_-;\-* #,##0.00\ [$Kč-405]_-;_-* &quot;-&quot;??\ [$Kč-405]_-;_-@_-"/>
  </numFmts>
  <fonts count="30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201F1E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9" tint="-0.249977111117893"/>
      <name val="Calibri"/>
      <family val="2"/>
      <charset val="238"/>
      <scheme val="minor"/>
    </font>
    <font>
      <b/>
      <sz val="15"/>
      <color theme="9" tint="-0.249977111117893"/>
      <name val="Arial"/>
      <family val="2"/>
      <charset val="238"/>
    </font>
    <font>
      <b/>
      <sz val="15"/>
      <color theme="5" tint="-0.249977111117893"/>
      <name val="Arial"/>
      <family val="2"/>
      <charset val="238"/>
    </font>
    <font>
      <b/>
      <sz val="11"/>
      <color theme="5" tint="-0.249977111117893"/>
      <name val="Calibri"/>
      <family val="2"/>
      <charset val="238"/>
      <scheme val="minor"/>
    </font>
    <font>
      <i/>
      <sz val="12"/>
      <color rgb="FF9C5700"/>
      <name val="Calibri"/>
      <family val="2"/>
      <charset val="238"/>
      <scheme val="minor"/>
    </font>
    <font>
      <b/>
      <sz val="10"/>
      <color theme="9" tint="-0.249977111117893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5"/>
      <color theme="7" tint="-0.249977111117893"/>
      <name val="Calibri"/>
      <family val="2"/>
      <charset val="238"/>
      <scheme val="minor"/>
    </font>
    <font>
      <b/>
      <sz val="15"/>
      <color theme="4" tint="-0.24997711111789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24"/>
      <color theme="8" tint="-0.499984740745262"/>
      <name val="Verdana"/>
      <family val="2"/>
      <charset val="238"/>
    </font>
    <font>
      <sz val="9"/>
      <color theme="8" tint="-0.499984740745262"/>
      <name val="Arial"/>
      <family val="2"/>
      <charset val="238"/>
    </font>
    <font>
      <sz val="15"/>
      <color theme="3"/>
      <name val="Calibri"/>
      <family val="2"/>
      <charset val="238"/>
      <scheme val="minor"/>
    </font>
    <font>
      <b/>
      <sz val="14"/>
      <color theme="5" tint="-0.249977111117893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9"/>
      </bottom>
      <diagonal/>
    </border>
    <border>
      <left/>
      <right/>
      <top/>
      <bottom style="medium">
        <color theme="5" tint="0.39994506668294322"/>
      </bottom>
      <diagonal/>
    </border>
    <border>
      <left/>
      <right/>
      <top style="thick">
        <color theme="9"/>
      </top>
      <bottom style="medium">
        <color theme="9" tint="0.39994506668294322"/>
      </bottom>
      <diagonal/>
    </border>
    <border>
      <left/>
      <right/>
      <top/>
      <bottom style="thick">
        <color theme="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22" fillId="12" borderId="10" applyNumberFormat="0" applyFont="0" applyAlignment="0" applyProtection="0"/>
  </cellStyleXfs>
  <cellXfs count="85">
    <xf numFmtId="0" fontId="0" fillId="0" borderId="0" xfId="0"/>
    <xf numFmtId="0" fontId="9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8" fillId="3" borderId="0" xfId="4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9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3" fontId="9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2" fillId="3" borderId="2" xfId="2" applyFill="1" applyAlignment="1">
      <alignment horizontal="left" vertical="center"/>
    </xf>
    <xf numFmtId="0" fontId="2" fillId="3" borderId="2" xfId="2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42" fontId="9" fillId="3" borderId="0" xfId="0" applyNumberFormat="1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2" fillId="3" borderId="0" xfId="2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2" fontId="10" fillId="3" borderId="3" xfId="0" applyNumberFormat="1" applyFont="1" applyFill="1" applyBorder="1" applyAlignment="1">
      <alignment horizontal="center" vertical="center"/>
    </xf>
    <xf numFmtId="42" fontId="9" fillId="3" borderId="0" xfId="0" applyNumberFormat="1" applyFont="1" applyFill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Alignment="1">
      <alignment horizontal="center" vertical="center"/>
    </xf>
    <xf numFmtId="42" fontId="9" fillId="3" borderId="0" xfId="0" applyNumberFormat="1" applyFont="1" applyFill="1"/>
    <xf numFmtId="0" fontId="12" fillId="3" borderId="8" xfId="2" applyFont="1" applyFill="1" applyBorder="1" applyAlignment="1">
      <alignment horizontal="left" vertical="center"/>
    </xf>
    <xf numFmtId="0" fontId="15" fillId="3" borderId="7" xfId="2" applyFont="1" applyFill="1" applyBorder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16" fillId="3" borderId="0" xfId="3" applyFont="1" applyFill="1" applyBorder="1" applyAlignment="1">
      <alignment vertical="top"/>
    </xf>
    <xf numFmtId="0" fontId="24" fillId="7" borderId="0" xfId="0" applyFont="1" applyFill="1" applyAlignment="1">
      <alignment horizontal="left" vertical="center"/>
    </xf>
    <xf numFmtId="0" fontId="25" fillId="7" borderId="0" xfId="0" applyFont="1" applyFill="1" applyAlignment="1">
      <alignment horizontal="center" vertical="center"/>
    </xf>
    <xf numFmtId="0" fontId="6" fillId="11" borderId="4" xfId="0" applyFont="1" applyFill="1" applyBorder="1" applyAlignment="1">
      <alignment vertical="center"/>
    </xf>
    <xf numFmtId="0" fontId="6" fillId="11" borderId="4" xfId="0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164" fontId="9" fillId="3" borderId="0" xfId="0" applyNumberFormat="1" applyFont="1" applyFill="1" applyAlignment="1">
      <alignment horizontal="center" vertical="center"/>
    </xf>
    <xf numFmtId="0" fontId="18" fillId="5" borderId="3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42" fontId="9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9" fillId="4" borderId="3" xfId="0" applyFont="1" applyFill="1" applyBorder="1" applyAlignment="1">
      <alignment vertical="center"/>
    </xf>
    <xf numFmtId="42" fontId="6" fillId="4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42" fontId="9" fillId="7" borderId="0" xfId="0" applyNumberFormat="1" applyFont="1" applyFill="1" applyAlignment="1">
      <alignment horizontal="center" vertical="center"/>
    </xf>
    <xf numFmtId="0" fontId="6" fillId="6" borderId="0" xfId="0" applyFont="1" applyFill="1" applyAlignment="1">
      <alignment vertical="center"/>
    </xf>
    <xf numFmtId="42" fontId="9" fillId="6" borderId="0" xfId="0" applyNumberFormat="1" applyFont="1" applyFill="1" applyAlignment="1">
      <alignment horizontal="center" vertical="center"/>
    </xf>
    <xf numFmtId="0" fontId="6" fillId="8" borderId="0" xfId="0" applyFont="1" applyFill="1" applyAlignment="1">
      <alignment vertical="center"/>
    </xf>
    <xf numFmtId="42" fontId="6" fillId="8" borderId="0" xfId="0" applyNumberFormat="1" applyFont="1" applyFill="1" applyAlignment="1">
      <alignment horizontal="center" vertical="center"/>
    </xf>
    <xf numFmtId="0" fontId="6" fillId="9" borderId="0" xfId="0" applyFont="1" applyFill="1" applyAlignment="1">
      <alignment vertical="center"/>
    </xf>
    <xf numFmtId="9" fontId="7" fillId="9" borderId="0" xfId="0" applyNumberFormat="1" applyFont="1" applyFill="1" applyAlignment="1">
      <alignment horizontal="center" vertical="center"/>
    </xf>
    <xf numFmtId="0" fontId="6" fillId="10" borderId="0" xfId="0" applyFont="1" applyFill="1" applyAlignment="1">
      <alignment horizontal="center" vertical="center" wrapText="1"/>
    </xf>
    <xf numFmtId="42" fontId="9" fillId="10" borderId="0" xfId="0" applyNumberFormat="1" applyFont="1" applyFill="1" applyAlignment="1">
      <alignment horizontal="center" vertical="center"/>
    </xf>
    <xf numFmtId="0" fontId="9" fillId="13" borderId="0" xfId="0" applyFont="1" applyFill="1" applyAlignment="1">
      <alignment horizontal="center" vertical="center"/>
    </xf>
    <xf numFmtId="9" fontId="9" fillId="13" borderId="0" xfId="0" applyNumberFormat="1" applyFont="1" applyFill="1" applyAlignment="1">
      <alignment horizontal="center" vertical="center"/>
    </xf>
    <xf numFmtId="42" fontId="9" fillId="13" borderId="0" xfId="0" applyNumberFormat="1" applyFont="1" applyFill="1" applyAlignment="1">
      <alignment horizontal="center" vertical="center"/>
    </xf>
    <xf numFmtId="0" fontId="7" fillId="13" borderId="0" xfId="0" applyFont="1" applyFill="1" applyAlignment="1">
      <alignment horizontal="left" vertical="center" wrapText="1"/>
    </xf>
    <xf numFmtId="42" fontId="9" fillId="13" borderId="0" xfId="0" applyNumberFormat="1" applyFont="1" applyFill="1" applyAlignment="1">
      <alignment horizontal="center" vertical="center" wrapText="1"/>
    </xf>
    <xf numFmtId="0" fontId="9" fillId="13" borderId="0" xfId="0" applyFont="1" applyFill="1" applyAlignment="1">
      <alignment horizontal="center" vertical="center" wrapText="1"/>
    </xf>
    <xf numFmtId="0" fontId="7" fillId="13" borderId="0" xfId="0" applyFont="1" applyFill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42" fontId="4" fillId="13" borderId="0" xfId="0" applyNumberFormat="1" applyFont="1" applyFill="1" applyAlignment="1">
      <alignment horizontal="center" vertical="center"/>
    </xf>
    <xf numFmtId="0" fontId="9" fillId="12" borderId="10" xfId="5" applyFont="1" applyAlignment="1">
      <alignment horizontal="center" vertical="center"/>
    </xf>
    <xf numFmtId="0" fontId="27" fillId="3" borderId="0" xfId="0" applyFont="1" applyFill="1" applyAlignment="1">
      <alignment vertical="center"/>
    </xf>
    <xf numFmtId="0" fontId="3" fillId="12" borderId="10" xfId="5" applyFont="1" applyAlignment="1">
      <alignment vertical="top"/>
    </xf>
    <xf numFmtId="0" fontId="29" fillId="12" borderId="10" xfId="5" applyFont="1" applyAlignment="1">
      <alignment horizontal="left" vertical="center"/>
    </xf>
    <xf numFmtId="0" fontId="3" fillId="12" borderId="10" xfId="5" applyFont="1" applyAlignment="1">
      <alignment horizontal="left" vertical="top" wrapText="1"/>
    </xf>
    <xf numFmtId="0" fontId="21" fillId="3" borderId="1" xfId="1" applyFont="1" applyFill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20" fillId="3" borderId="9" xfId="1" applyFont="1" applyFill="1" applyBorder="1" applyAlignment="1">
      <alignment horizontal="center" vertical="center"/>
    </xf>
    <xf numFmtId="0" fontId="1" fillId="3" borderId="1" xfId="1" applyFill="1" applyAlignment="1">
      <alignment horizontal="center" vertical="center" wrapText="1"/>
    </xf>
    <xf numFmtId="0" fontId="1" fillId="3" borderId="1" xfId="1" applyFill="1" applyAlignment="1">
      <alignment horizontal="center" vertical="center"/>
    </xf>
    <xf numFmtId="0" fontId="26" fillId="3" borderId="0" xfId="1" applyFont="1" applyFill="1" applyBorder="1" applyAlignment="1">
      <alignment horizontal="center" vertical="center"/>
    </xf>
    <xf numFmtId="0" fontId="28" fillId="12" borderId="0" xfId="5" applyFont="1" applyBorder="1" applyAlignment="1">
      <alignment horizontal="left" vertical="center" wrapText="1"/>
    </xf>
  </cellXfs>
  <cellStyles count="6">
    <cellStyle name="Heading 1" xfId="1" builtinId="16"/>
    <cellStyle name="Heading 3" xfId="2" builtinId="18"/>
    <cellStyle name="Hyperlink" xfId="4" builtinId="8"/>
    <cellStyle name="Neutral" xfId="3" builtinId="28"/>
    <cellStyle name="Normal" xfId="0" builtinId="0"/>
    <cellStyle name="Note" xfId="5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D54A1-2F11-4AEB-B971-66663E3C3964}">
  <dimension ref="B1:W63"/>
  <sheetViews>
    <sheetView tabSelected="1" zoomScaleNormal="100" workbookViewId="0">
      <selection activeCell="B43" sqref="B43"/>
    </sheetView>
  </sheetViews>
  <sheetFormatPr defaultRowHeight="20.100000000000001" customHeight="1"/>
  <cols>
    <col min="1" max="1" width="9.140625" style="7"/>
    <col min="2" max="2" width="24.42578125" style="9" bestFit="1" customWidth="1"/>
    <col min="3" max="3" width="11.42578125" style="7" bestFit="1" customWidth="1"/>
    <col min="4" max="4" width="16" style="7" customWidth="1"/>
    <col min="5" max="5" width="27.5703125" style="7" bestFit="1" customWidth="1"/>
    <col min="6" max="6" width="13.140625" style="7" bestFit="1" customWidth="1"/>
    <col min="7" max="7" width="17.7109375" style="7" bestFit="1" customWidth="1"/>
    <col min="8" max="8" width="18.85546875" style="7" bestFit="1" customWidth="1"/>
    <col min="9" max="10" width="17.7109375" style="7" bestFit="1" customWidth="1"/>
    <col min="11" max="11" width="20.28515625" style="7" bestFit="1" customWidth="1"/>
    <col min="12" max="17" width="17.7109375" style="7" bestFit="1" customWidth="1"/>
    <col min="18" max="16384" width="9.140625" style="7"/>
  </cols>
  <sheetData>
    <row r="1" spans="2:23" s="35" customFormat="1" ht="45.75" customHeight="1">
      <c r="B1" s="34" t="s">
        <v>0</v>
      </c>
    </row>
    <row r="3" spans="2:23" ht="20.100000000000001" customHeight="1">
      <c r="B3" s="75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5" spans="2:23" ht="20.100000000000001" customHeight="1" thickBot="1">
      <c r="B5" s="80" t="s">
        <v>2</v>
      </c>
      <c r="C5" s="80"/>
      <c r="E5" s="77" t="s">
        <v>3</v>
      </c>
      <c r="F5" s="77"/>
      <c r="H5" s="78" t="s">
        <v>4</v>
      </c>
      <c r="I5" s="78"/>
      <c r="K5" s="79" t="s">
        <v>5</v>
      </c>
      <c r="L5" s="79"/>
    </row>
    <row r="6" spans="2:23" ht="20.100000000000001" customHeight="1" thickTop="1" thickBot="1">
      <c r="B6" s="8" t="s">
        <v>6</v>
      </c>
      <c r="C6" s="63">
        <v>1</v>
      </c>
      <c r="E6" s="15" t="s">
        <v>7</v>
      </c>
      <c r="F6" s="7">
        <f>C6</f>
        <v>1</v>
      </c>
      <c r="H6" s="30" t="s">
        <v>8</v>
      </c>
      <c r="K6" s="31" t="s">
        <v>9</v>
      </c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2:23" ht="20.100000000000001" customHeight="1" thickBot="1">
      <c r="B7" s="8" t="s">
        <v>10</v>
      </c>
      <c r="C7" s="64">
        <v>0.01</v>
      </c>
      <c r="E7" s="15" t="s">
        <v>11</v>
      </c>
      <c r="H7" s="9" t="s">
        <v>10</v>
      </c>
      <c r="I7" s="29">
        <f>C11</f>
        <v>1</v>
      </c>
      <c r="K7" s="9" t="s">
        <v>12</v>
      </c>
      <c r="L7" s="18">
        <f>Náklady!E11</f>
        <v>7</v>
      </c>
      <c r="M7" s="7" t="s">
        <v>13</v>
      </c>
      <c r="N7" s="74" t="s">
        <v>14</v>
      </c>
      <c r="O7" s="74"/>
      <c r="P7" s="74"/>
      <c r="Q7" s="33"/>
      <c r="R7" s="33"/>
      <c r="S7" s="33"/>
      <c r="T7" s="33"/>
      <c r="U7" s="33"/>
      <c r="V7" s="33"/>
      <c r="W7" s="33"/>
    </row>
    <row r="8" spans="2:23" ht="20.100000000000001" customHeight="1">
      <c r="B8" s="8" t="s">
        <v>15</v>
      </c>
      <c r="C8" s="64">
        <v>0.01</v>
      </c>
      <c r="E8" s="9" t="s">
        <v>10</v>
      </c>
      <c r="F8" s="10">
        <f>C7</f>
        <v>0.01</v>
      </c>
      <c r="H8" s="9" t="s">
        <v>15</v>
      </c>
      <c r="I8" s="29">
        <f>I7*110%</f>
        <v>1.1000000000000001</v>
      </c>
      <c r="K8" s="9" t="s">
        <v>16</v>
      </c>
      <c r="L8" s="18">
        <f>C13</f>
        <v>1</v>
      </c>
      <c r="M8" s="7" t="s">
        <v>17</v>
      </c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2:23" ht="20.100000000000001" customHeight="1">
      <c r="B9" s="8" t="s">
        <v>18</v>
      </c>
      <c r="C9" s="64">
        <v>0.01</v>
      </c>
      <c r="E9" s="9" t="s">
        <v>15</v>
      </c>
      <c r="F9" s="10">
        <f>C8</f>
        <v>0.01</v>
      </c>
      <c r="H9" s="9" t="s">
        <v>18</v>
      </c>
      <c r="I9" s="29">
        <f>I8*110%</f>
        <v>1.2100000000000002</v>
      </c>
      <c r="K9" s="9" t="s">
        <v>19</v>
      </c>
      <c r="L9" s="18">
        <f>12*Náklady!C22</f>
        <v>12</v>
      </c>
      <c r="N9" s="74" t="s">
        <v>20</v>
      </c>
      <c r="O9" s="74"/>
      <c r="P9" s="74"/>
      <c r="Q9" s="33"/>
      <c r="R9" s="33"/>
      <c r="S9" s="33"/>
      <c r="T9" s="33"/>
      <c r="U9" s="33"/>
      <c r="V9" s="33"/>
      <c r="W9" s="33"/>
    </row>
    <row r="10" spans="2:23" ht="20.100000000000001" customHeight="1">
      <c r="B10" s="8" t="s">
        <v>21</v>
      </c>
      <c r="C10" s="64">
        <v>0.01</v>
      </c>
      <c r="E10" s="9" t="s">
        <v>18</v>
      </c>
      <c r="F10" s="10">
        <f>C9</f>
        <v>0.01</v>
      </c>
      <c r="H10" s="9" t="s">
        <v>21</v>
      </c>
      <c r="I10" s="29">
        <f>I9*110%</f>
        <v>1.3310000000000004</v>
      </c>
      <c r="K10" s="11" t="s">
        <v>22</v>
      </c>
      <c r="L10" s="18">
        <f>C14</f>
        <v>1</v>
      </c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2:23" ht="20.100000000000001" customHeight="1">
      <c r="B11" s="8" t="s">
        <v>23</v>
      </c>
      <c r="C11" s="65">
        <v>1</v>
      </c>
      <c r="E11" s="9" t="s">
        <v>21</v>
      </c>
      <c r="F11" s="10">
        <f>C10</f>
        <v>0.01</v>
      </c>
      <c r="K11" s="11" t="s">
        <v>24</v>
      </c>
      <c r="L11" s="18">
        <f>12*Náklady!D20</f>
        <v>60</v>
      </c>
      <c r="N11" s="74" t="s">
        <v>25</v>
      </c>
      <c r="O11" s="74"/>
      <c r="P11" s="74"/>
      <c r="Q11" s="33"/>
      <c r="R11" s="33"/>
      <c r="S11" s="33"/>
      <c r="T11" s="33"/>
      <c r="U11" s="33"/>
      <c r="V11" s="33"/>
      <c r="W11" s="33"/>
    </row>
    <row r="12" spans="2:23" ht="20.100000000000001" customHeight="1" thickBot="1">
      <c r="B12" s="8" t="s">
        <v>26</v>
      </c>
      <c r="C12" s="10">
        <v>0.1</v>
      </c>
      <c r="E12" s="15" t="s">
        <v>27</v>
      </c>
      <c r="G12" s="14" t="s">
        <v>28</v>
      </c>
      <c r="H12" s="22"/>
      <c r="I12" s="10"/>
      <c r="K12" s="11"/>
      <c r="N12" s="33"/>
      <c r="O12" s="33"/>
      <c r="P12" s="33"/>
      <c r="Q12" s="33"/>
      <c r="R12" s="33"/>
      <c r="S12" s="33"/>
      <c r="T12" s="33"/>
      <c r="U12" s="33"/>
      <c r="V12" s="33"/>
      <c r="W12" s="33"/>
    </row>
    <row r="13" spans="2:23" ht="20.100000000000001" customHeight="1" thickBot="1">
      <c r="B13" s="8" t="s">
        <v>16</v>
      </c>
      <c r="C13" s="65">
        <v>1</v>
      </c>
      <c r="E13" s="9" t="s">
        <v>10</v>
      </c>
      <c r="F13" s="12">
        <f>$F$6*F8*350</f>
        <v>3.5</v>
      </c>
      <c r="G13" s="28">
        <f>F13/350</f>
        <v>0.01</v>
      </c>
      <c r="K13" s="31" t="s">
        <v>29</v>
      </c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2:23" ht="20.100000000000001" customHeight="1">
      <c r="B14" s="8" t="s">
        <v>22</v>
      </c>
      <c r="C14" s="65">
        <v>1</v>
      </c>
      <c r="E14" s="9" t="s">
        <v>15</v>
      </c>
      <c r="F14" s="12">
        <f>$F$6*F9*350</f>
        <v>3.5</v>
      </c>
      <c r="G14" s="28">
        <f t="shared" ref="G14:G16" si="0">F14/350</f>
        <v>0.01</v>
      </c>
      <c r="K14" s="11" t="s">
        <v>30</v>
      </c>
      <c r="L14" s="18">
        <f>C15</f>
        <v>1</v>
      </c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2:23" ht="20.100000000000001" customHeight="1">
      <c r="B15" s="8" t="s">
        <v>31</v>
      </c>
      <c r="C15" s="65">
        <v>1</v>
      </c>
      <c r="E15" s="9" t="s">
        <v>18</v>
      </c>
      <c r="F15" s="12">
        <f>$F$6*F10*350</f>
        <v>3.5</v>
      </c>
      <c r="G15" s="28">
        <f t="shared" si="0"/>
        <v>0.01</v>
      </c>
      <c r="K15" s="11" t="s">
        <v>32</v>
      </c>
      <c r="L15" s="18">
        <f>C16</f>
        <v>1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2:23" ht="20.100000000000001" customHeight="1">
      <c r="B16" s="8" t="s">
        <v>32</v>
      </c>
      <c r="C16" s="65">
        <v>1</v>
      </c>
      <c r="E16" s="9" t="s">
        <v>21</v>
      </c>
      <c r="F16" s="12">
        <f>$F$6*F11*350</f>
        <v>3.5</v>
      </c>
      <c r="G16" s="28">
        <f t="shared" si="0"/>
        <v>0.01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2:23" ht="20.100000000000001" customHeight="1"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2:23" ht="20.100000000000001" customHeight="1" thickBot="1">
      <c r="E18" s="15" t="s">
        <v>33</v>
      </c>
      <c r="F18" s="10">
        <f>C12</f>
        <v>0.1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</row>
    <row r="19" spans="2:23" ht="20.100000000000001" customHeight="1">
      <c r="E19" s="14"/>
      <c r="F19" s="10"/>
    </row>
    <row r="20" spans="2:23" ht="20.100000000000001" customHeight="1">
      <c r="E20" s="13"/>
      <c r="F20" s="13"/>
      <c r="G20" s="32" t="s">
        <v>34</v>
      </c>
      <c r="H20" s="13"/>
      <c r="I20" s="13"/>
      <c r="J20" s="13"/>
      <c r="K20" s="13"/>
      <c r="M20" s="32" t="s">
        <v>35</v>
      </c>
    </row>
    <row r="21" spans="2:23" s="14" customFormat="1" ht="20.100000000000001" customHeight="1">
      <c r="B21" s="8"/>
      <c r="E21" s="36" t="s">
        <v>36</v>
      </c>
      <c r="F21" s="37">
        <v>0</v>
      </c>
      <c r="G21" s="37">
        <v>1</v>
      </c>
      <c r="H21" s="37">
        <v>2</v>
      </c>
      <c r="I21" s="37">
        <v>3</v>
      </c>
      <c r="J21" s="37">
        <v>4</v>
      </c>
      <c r="K21" s="37">
        <v>5</v>
      </c>
      <c r="L21" s="37">
        <v>6</v>
      </c>
      <c r="M21" s="37">
        <v>7</v>
      </c>
      <c r="N21" s="37">
        <v>8</v>
      </c>
      <c r="O21" s="37">
        <v>9</v>
      </c>
      <c r="P21" s="37">
        <v>10</v>
      </c>
      <c r="Q21" s="37">
        <v>11</v>
      </c>
    </row>
    <row r="22" spans="2:23" ht="20.100000000000001" customHeight="1">
      <c r="E22" s="38" t="s">
        <v>4</v>
      </c>
    </row>
    <row r="23" spans="2:23" ht="20.100000000000001" customHeight="1">
      <c r="E23" s="39" t="s">
        <v>37</v>
      </c>
      <c r="G23" s="40">
        <f>F13*I7</f>
        <v>3.5</v>
      </c>
      <c r="H23" s="40">
        <f>F14*I8</f>
        <v>3.8500000000000005</v>
      </c>
      <c r="I23" s="40">
        <f>$F$15*$I$9</f>
        <v>4.2350000000000003</v>
      </c>
      <c r="J23" s="40">
        <f t="shared" ref="J23:K23" si="1">$F$15*$I$9</f>
        <v>4.2350000000000003</v>
      </c>
      <c r="K23" s="40">
        <f t="shared" si="1"/>
        <v>4.2350000000000003</v>
      </c>
      <c r="L23" s="40">
        <f>$F$16*$I$10</f>
        <v>4.6585000000000019</v>
      </c>
      <c r="M23" s="40">
        <f t="shared" ref="M23:Q23" si="2">$F$16*$I$10</f>
        <v>4.6585000000000019</v>
      </c>
      <c r="N23" s="40">
        <f t="shared" si="2"/>
        <v>4.6585000000000019</v>
      </c>
      <c r="O23" s="40">
        <f t="shared" si="2"/>
        <v>4.6585000000000019</v>
      </c>
      <c r="P23" s="40">
        <f t="shared" si="2"/>
        <v>4.6585000000000019</v>
      </c>
      <c r="Q23" s="40">
        <f t="shared" si="2"/>
        <v>4.6585000000000019</v>
      </c>
    </row>
    <row r="24" spans="2:23" ht="20.100000000000001" customHeight="1">
      <c r="E24" s="41" t="s">
        <v>38</v>
      </c>
      <c r="F24" s="42"/>
      <c r="G24" s="43">
        <f>G23</f>
        <v>3.5</v>
      </c>
      <c r="H24" s="43">
        <f t="shared" ref="H24:Q24" si="3">H23</f>
        <v>3.8500000000000005</v>
      </c>
      <c r="I24" s="43">
        <f t="shared" si="3"/>
        <v>4.2350000000000003</v>
      </c>
      <c r="J24" s="43">
        <f t="shared" si="3"/>
        <v>4.2350000000000003</v>
      </c>
      <c r="K24" s="43">
        <f t="shared" si="3"/>
        <v>4.2350000000000003</v>
      </c>
      <c r="L24" s="43">
        <f t="shared" si="3"/>
        <v>4.6585000000000019</v>
      </c>
      <c r="M24" s="43">
        <f t="shared" si="3"/>
        <v>4.6585000000000019</v>
      </c>
      <c r="N24" s="43">
        <f t="shared" si="3"/>
        <v>4.6585000000000019</v>
      </c>
      <c r="O24" s="43">
        <f t="shared" si="3"/>
        <v>4.6585000000000019</v>
      </c>
      <c r="P24" s="43">
        <f t="shared" si="3"/>
        <v>4.6585000000000019</v>
      </c>
      <c r="Q24" s="43">
        <f t="shared" si="3"/>
        <v>4.6585000000000019</v>
      </c>
    </row>
    <row r="25" spans="2:23" ht="20.100000000000001" customHeight="1">
      <c r="E25" s="44"/>
      <c r="F25" s="45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</row>
    <row r="26" spans="2:23" ht="20.100000000000001" customHeight="1">
      <c r="E26" s="73" t="s">
        <v>39</v>
      </c>
    </row>
    <row r="27" spans="2:23" ht="20.100000000000001" customHeight="1">
      <c r="E27" s="47" t="s">
        <v>12</v>
      </c>
      <c r="F27" s="48">
        <f>L7</f>
        <v>7</v>
      </c>
      <c r="G27" s="49"/>
      <c r="H27" s="49"/>
      <c r="I27" s="49"/>
      <c r="J27" s="48">
        <f>L7</f>
        <v>7</v>
      </c>
      <c r="K27" s="49"/>
      <c r="L27" s="49"/>
      <c r="M27" s="48">
        <f>L7</f>
        <v>7</v>
      </c>
      <c r="N27" s="49"/>
      <c r="O27" s="49"/>
      <c r="P27" s="48">
        <f>L7</f>
        <v>7</v>
      </c>
      <c r="Q27" s="49"/>
    </row>
    <row r="28" spans="2:23" ht="20.100000000000001" customHeight="1">
      <c r="E28" s="39" t="s">
        <v>16</v>
      </c>
      <c r="F28" s="18">
        <f>L8</f>
        <v>1</v>
      </c>
    </row>
    <row r="29" spans="2:23" ht="20.100000000000001" customHeight="1">
      <c r="E29" s="47" t="s">
        <v>40</v>
      </c>
      <c r="F29" s="48"/>
      <c r="G29" s="48">
        <f t="shared" ref="G29:Q29" si="4">$L$9</f>
        <v>12</v>
      </c>
      <c r="H29" s="48">
        <f t="shared" si="4"/>
        <v>12</v>
      </c>
      <c r="I29" s="48">
        <f t="shared" si="4"/>
        <v>12</v>
      </c>
      <c r="J29" s="48">
        <f t="shared" si="4"/>
        <v>12</v>
      </c>
      <c r="K29" s="48">
        <f t="shared" si="4"/>
        <v>12</v>
      </c>
      <c r="L29" s="48">
        <f t="shared" si="4"/>
        <v>12</v>
      </c>
      <c r="M29" s="48">
        <f t="shared" si="4"/>
        <v>12</v>
      </c>
      <c r="N29" s="48">
        <f t="shared" si="4"/>
        <v>12</v>
      </c>
      <c r="O29" s="48">
        <f t="shared" si="4"/>
        <v>12</v>
      </c>
      <c r="P29" s="48">
        <f t="shared" si="4"/>
        <v>12</v>
      </c>
      <c r="Q29" s="48">
        <f t="shared" si="4"/>
        <v>12</v>
      </c>
    </row>
    <row r="30" spans="2:23" ht="20.100000000000001" customHeight="1">
      <c r="E30" s="39" t="s">
        <v>41</v>
      </c>
      <c r="G30" s="18">
        <f>$L$10*12</f>
        <v>12</v>
      </c>
      <c r="H30" s="18">
        <f t="shared" ref="H30:Q30" si="5">$L$10*12</f>
        <v>12</v>
      </c>
      <c r="I30" s="18">
        <f t="shared" si="5"/>
        <v>12</v>
      </c>
      <c r="J30" s="18">
        <f t="shared" si="5"/>
        <v>12</v>
      </c>
      <c r="K30" s="18">
        <f t="shared" si="5"/>
        <v>12</v>
      </c>
      <c r="L30" s="18">
        <f t="shared" si="5"/>
        <v>12</v>
      </c>
      <c r="M30" s="18">
        <f t="shared" si="5"/>
        <v>12</v>
      </c>
      <c r="N30" s="18">
        <f t="shared" si="5"/>
        <v>12</v>
      </c>
      <c r="O30" s="18">
        <f t="shared" si="5"/>
        <v>12</v>
      </c>
      <c r="P30" s="18">
        <f t="shared" si="5"/>
        <v>12</v>
      </c>
      <c r="Q30" s="18">
        <f t="shared" si="5"/>
        <v>12</v>
      </c>
    </row>
    <row r="31" spans="2:23" ht="20.100000000000001" customHeight="1">
      <c r="E31" s="47" t="s">
        <v>42</v>
      </c>
      <c r="F31" s="49"/>
      <c r="G31" s="48">
        <f>$L$11</f>
        <v>60</v>
      </c>
      <c r="H31" s="48">
        <f t="shared" ref="H31:Q31" si="6">$L$11</f>
        <v>60</v>
      </c>
      <c r="I31" s="48">
        <f t="shared" si="6"/>
        <v>60</v>
      </c>
      <c r="J31" s="48">
        <f t="shared" si="6"/>
        <v>60</v>
      </c>
      <c r="K31" s="48">
        <f t="shared" si="6"/>
        <v>60</v>
      </c>
      <c r="L31" s="48">
        <f t="shared" si="6"/>
        <v>60</v>
      </c>
      <c r="M31" s="48">
        <f t="shared" si="6"/>
        <v>60</v>
      </c>
      <c r="N31" s="48">
        <f t="shared" si="6"/>
        <v>60</v>
      </c>
      <c r="O31" s="48">
        <f t="shared" si="6"/>
        <v>60</v>
      </c>
      <c r="P31" s="48">
        <f t="shared" si="6"/>
        <v>60</v>
      </c>
      <c r="Q31" s="48">
        <f t="shared" si="6"/>
        <v>60</v>
      </c>
    </row>
    <row r="32" spans="2:23" ht="20.100000000000001" customHeight="1">
      <c r="E32" s="39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5:17" ht="20.100000000000001" customHeight="1">
      <c r="E33" s="73" t="s">
        <v>43</v>
      </c>
    </row>
    <row r="34" spans="5:17" ht="20.100000000000001" customHeight="1">
      <c r="E34" s="47" t="s">
        <v>44</v>
      </c>
      <c r="F34" s="49"/>
      <c r="G34" s="48">
        <f>$L$14*12</f>
        <v>12</v>
      </c>
      <c r="H34" s="48">
        <f t="shared" ref="H34:Q34" si="7">$L$14*12</f>
        <v>12</v>
      </c>
      <c r="I34" s="48">
        <f t="shared" si="7"/>
        <v>12</v>
      </c>
      <c r="J34" s="48">
        <f t="shared" si="7"/>
        <v>12</v>
      </c>
      <c r="K34" s="48">
        <f t="shared" si="7"/>
        <v>12</v>
      </c>
      <c r="L34" s="48">
        <f t="shared" si="7"/>
        <v>12</v>
      </c>
      <c r="M34" s="48">
        <f t="shared" si="7"/>
        <v>12</v>
      </c>
      <c r="N34" s="48">
        <f t="shared" si="7"/>
        <v>12</v>
      </c>
      <c r="O34" s="48">
        <f t="shared" si="7"/>
        <v>12</v>
      </c>
      <c r="P34" s="48">
        <f t="shared" si="7"/>
        <v>12</v>
      </c>
      <c r="Q34" s="48">
        <f t="shared" si="7"/>
        <v>12</v>
      </c>
    </row>
    <row r="35" spans="5:17" ht="20.100000000000001" customHeight="1">
      <c r="E35" s="39" t="s">
        <v>45</v>
      </c>
      <c r="G35" s="18">
        <f>$L$15</f>
        <v>1</v>
      </c>
      <c r="H35" s="18">
        <f t="shared" ref="H35:Q35" si="8">$L$15</f>
        <v>1</v>
      </c>
      <c r="I35" s="18">
        <f t="shared" si="8"/>
        <v>1</v>
      </c>
      <c r="J35" s="18">
        <f t="shared" si="8"/>
        <v>1</v>
      </c>
      <c r="K35" s="18">
        <f t="shared" si="8"/>
        <v>1</v>
      </c>
      <c r="L35" s="18">
        <f t="shared" si="8"/>
        <v>1</v>
      </c>
      <c r="M35" s="18">
        <f t="shared" si="8"/>
        <v>1</v>
      </c>
      <c r="N35" s="18">
        <f t="shared" si="8"/>
        <v>1</v>
      </c>
      <c r="O35" s="18">
        <f t="shared" si="8"/>
        <v>1</v>
      </c>
      <c r="P35" s="18">
        <f t="shared" si="8"/>
        <v>1</v>
      </c>
      <c r="Q35" s="18">
        <f t="shared" si="8"/>
        <v>1</v>
      </c>
    </row>
    <row r="36" spans="5:17" ht="20.100000000000001" customHeight="1">
      <c r="E36" s="50" t="s">
        <v>46</v>
      </c>
      <c r="F36" s="51">
        <f>SUM(F27:F35)</f>
        <v>8</v>
      </c>
      <c r="G36" s="51">
        <f t="shared" ref="G36:Q36" si="9">SUM(G27:G35)</f>
        <v>97</v>
      </c>
      <c r="H36" s="51">
        <f t="shared" si="9"/>
        <v>97</v>
      </c>
      <c r="I36" s="51">
        <f t="shared" si="9"/>
        <v>97</v>
      </c>
      <c r="J36" s="51">
        <f t="shared" si="9"/>
        <v>104</v>
      </c>
      <c r="K36" s="51">
        <f t="shared" si="9"/>
        <v>97</v>
      </c>
      <c r="L36" s="51">
        <f t="shared" si="9"/>
        <v>97</v>
      </c>
      <c r="M36" s="51">
        <f t="shared" si="9"/>
        <v>104</v>
      </c>
      <c r="N36" s="51">
        <f t="shared" si="9"/>
        <v>97</v>
      </c>
      <c r="O36" s="51">
        <f t="shared" si="9"/>
        <v>97</v>
      </c>
      <c r="P36" s="51">
        <f t="shared" si="9"/>
        <v>104</v>
      </c>
      <c r="Q36" s="51">
        <f t="shared" si="9"/>
        <v>97</v>
      </c>
    </row>
    <row r="37" spans="5:17" ht="20.100000000000001" customHeight="1">
      <c r="E37" s="52"/>
    </row>
    <row r="38" spans="5:17" ht="20.100000000000001" customHeight="1">
      <c r="E38" s="53" t="s">
        <v>47</v>
      </c>
      <c r="F38" s="54">
        <f>F24-F36</f>
        <v>-8</v>
      </c>
      <c r="G38" s="54">
        <f t="shared" ref="G38:Q38" si="10">G24-G36</f>
        <v>-93.5</v>
      </c>
      <c r="H38" s="54">
        <f t="shared" si="10"/>
        <v>-93.15</v>
      </c>
      <c r="I38" s="54">
        <f t="shared" si="10"/>
        <v>-92.765000000000001</v>
      </c>
      <c r="J38" s="54">
        <f t="shared" si="10"/>
        <v>-99.765000000000001</v>
      </c>
      <c r="K38" s="54">
        <f t="shared" si="10"/>
        <v>-92.765000000000001</v>
      </c>
      <c r="L38" s="54">
        <f t="shared" si="10"/>
        <v>-92.341499999999996</v>
      </c>
      <c r="M38" s="54">
        <f t="shared" si="10"/>
        <v>-99.341499999999996</v>
      </c>
      <c r="N38" s="54">
        <f t="shared" si="10"/>
        <v>-92.341499999999996</v>
      </c>
      <c r="O38" s="54">
        <f t="shared" si="10"/>
        <v>-92.341499999999996</v>
      </c>
      <c r="P38" s="54">
        <f t="shared" si="10"/>
        <v>-99.341499999999996</v>
      </c>
      <c r="Q38" s="54">
        <f t="shared" si="10"/>
        <v>-92.341499999999996</v>
      </c>
    </row>
    <row r="39" spans="5:17" ht="20.100000000000001" customHeight="1">
      <c r="E39" s="55" t="s">
        <v>48</v>
      </c>
      <c r="F39" s="56">
        <f t="shared" ref="F39:Q39" si="11">F38/(1+$F$18)^F21</f>
        <v>-8</v>
      </c>
      <c r="G39" s="56">
        <f t="shared" si="11"/>
        <v>-85</v>
      </c>
      <c r="H39" s="56">
        <f t="shared" si="11"/>
        <v>-76.983471074380162</v>
      </c>
      <c r="I39" s="56">
        <f t="shared" si="11"/>
        <v>-69.695717505634846</v>
      </c>
      <c r="J39" s="56">
        <f t="shared" si="11"/>
        <v>-68.140837374496257</v>
      </c>
      <c r="K39" s="56">
        <f t="shared" si="11"/>
        <v>-57.59976653358251</v>
      </c>
      <c r="L39" s="56">
        <f t="shared" si="11"/>
        <v>-52.124369412060865</v>
      </c>
      <c r="M39" s="56">
        <f t="shared" si="11"/>
        <v>-50.977897202215722</v>
      </c>
      <c r="N39" s="56">
        <f t="shared" si="11"/>
        <v>-43.077991249637073</v>
      </c>
      <c r="O39" s="56">
        <f t="shared" si="11"/>
        <v>-39.161810226942791</v>
      </c>
      <c r="P39" s="56">
        <f t="shared" si="11"/>
        <v>-38.300448686863803</v>
      </c>
      <c r="Q39" s="56">
        <f t="shared" si="11"/>
        <v>-32.365132418960975</v>
      </c>
    </row>
    <row r="40" spans="5:17" ht="20.100000000000001" customHeight="1">
      <c r="E40" s="57" t="s">
        <v>49</v>
      </c>
      <c r="F40" s="58">
        <f>SUM(F39:Q39)</f>
        <v>-621.42744168477498</v>
      </c>
      <c r="G40" s="18"/>
    </row>
    <row r="41" spans="5:17" ht="20.100000000000001" customHeight="1">
      <c r="E41" s="59" t="s">
        <v>50</v>
      </c>
      <c r="F41" s="60" t="e">
        <f>IRR(F38:Q38)</f>
        <v>#NUM!</v>
      </c>
      <c r="G41" s="10"/>
    </row>
    <row r="42" spans="5:17" ht="20.100000000000001" customHeight="1">
      <c r="E42" s="52"/>
    </row>
    <row r="43" spans="5:17" ht="28.5" customHeight="1">
      <c r="E43" s="61" t="s">
        <v>51</v>
      </c>
      <c r="F43" s="62">
        <f>F39</f>
        <v>-8</v>
      </c>
      <c r="G43" s="62">
        <f>F43+G39</f>
        <v>-93</v>
      </c>
      <c r="H43" s="62">
        <f t="shared" ref="H43:Q43" si="12">G43+H39</f>
        <v>-169.98347107438016</v>
      </c>
      <c r="I43" s="62">
        <f t="shared" si="12"/>
        <v>-239.67918858001502</v>
      </c>
      <c r="J43" s="62">
        <f t="shared" si="12"/>
        <v>-307.82002595451127</v>
      </c>
      <c r="K43" s="62">
        <f t="shared" si="12"/>
        <v>-365.41979248809378</v>
      </c>
      <c r="L43" s="62">
        <f t="shared" si="12"/>
        <v>-417.54416190015462</v>
      </c>
      <c r="M43" s="62">
        <f t="shared" si="12"/>
        <v>-468.52205910237035</v>
      </c>
      <c r="N43" s="62">
        <f t="shared" si="12"/>
        <v>-511.60005035200743</v>
      </c>
      <c r="O43" s="62">
        <f t="shared" si="12"/>
        <v>-550.76186057895018</v>
      </c>
      <c r="P43" s="62">
        <f t="shared" si="12"/>
        <v>-589.06230926581395</v>
      </c>
      <c r="Q43" s="62">
        <f t="shared" si="12"/>
        <v>-621.42744168477498</v>
      </c>
    </row>
    <row r="46" spans="5:17" ht="20.100000000000001" customHeight="1">
      <c r="E46" s="76" t="s">
        <v>52</v>
      </c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</row>
    <row r="47" spans="5:17" ht="20.100000000000001" customHeight="1"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</row>
    <row r="48" spans="5:17" ht="20.100000000000001" customHeight="1"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</row>
    <row r="49" spans="5:17" ht="20.100000000000001" customHeight="1"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5:17" ht="20.100000000000001" customHeight="1"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</row>
    <row r="51" spans="5:17" ht="20.100000000000001" customHeight="1"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</row>
    <row r="52" spans="5:17" ht="20.100000000000001" customHeight="1"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</row>
    <row r="53" spans="5:17" ht="20.100000000000001" customHeight="1"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</row>
    <row r="54" spans="5:17" ht="20.100000000000001" customHeight="1"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</row>
    <row r="55" spans="5:17" ht="20.100000000000001" customHeight="1"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</row>
    <row r="56" spans="5:17" ht="20.100000000000001" customHeight="1"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</row>
    <row r="57" spans="5:17" ht="20.100000000000001" customHeight="1"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</row>
    <row r="58" spans="5:17" ht="20.100000000000001" customHeight="1"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</row>
    <row r="59" spans="5:17" ht="20.100000000000001" customHeight="1"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</row>
    <row r="60" spans="5:17" ht="20.100000000000001" customHeight="1"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</row>
    <row r="61" spans="5:17" ht="20.100000000000001" customHeight="1"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</row>
    <row r="62" spans="5:17" ht="20.100000000000001" customHeight="1"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</row>
    <row r="63" spans="5:17" ht="20.100000000000001" customHeight="1"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</row>
  </sheetData>
  <mergeCells count="5">
    <mergeCell ref="E46:Q63"/>
    <mergeCell ref="E5:F5"/>
    <mergeCell ref="H5:I5"/>
    <mergeCell ref="K5:L5"/>
    <mergeCell ref="B5:C5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80BE9-797E-433E-8213-DA0F0007DEEB}">
  <dimension ref="B2:M22"/>
  <sheetViews>
    <sheetView workbookViewId="0">
      <selection activeCell="G17" sqref="G17"/>
    </sheetView>
  </sheetViews>
  <sheetFormatPr defaultRowHeight="20.100000000000001" customHeight="1"/>
  <cols>
    <col min="1" max="1" width="9.140625" style="4"/>
    <col min="2" max="2" width="27.5703125" style="4" bestFit="1" customWidth="1"/>
    <col min="3" max="3" width="16.140625" style="4" bestFit="1" customWidth="1"/>
    <col min="4" max="4" width="14.28515625" style="4" bestFit="1" customWidth="1"/>
    <col min="5" max="5" width="23.85546875" style="4" bestFit="1" customWidth="1"/>
    <col min="6" max="13" width="20.85546875" style="4" customWidth="1"/>
    <col min="14" max="16384" width="9.140625" style="4"/>
  </cols>
  <sheetData>
    <row r="2" spans="2:13" ht="20.100000000000001" customHeight="1" thickBot="1">
      <c r="B2" s="82" t="s">
        <v>12</v>
      </c>
      <c r="C2" s="82"/>
      <c r="D2" s="82"/>
      <c r="E2" s="82"/>
      <c r="H2" s="83"/>
      <c r="I2" s="83"/>
      <c r="J2" s="83"/>
    </row>
    <row r="3" spans="2:13" ht="20.100000000000001" customHeight="1" thickTop="1">
      <c r="B3" s="19" t="s">
        <v>53</v>
      </c>
      <c r="C3" s="19" t="s">
        <v>54</v>
      </c>
      <c r="D3" s="20" t="s">
        <v>55</v>
      </c>
      <c r="E3" s="19" t="s">
        <v>56</v>
      </c>
      <c r="F3" s="3"/>
      <c r="H3" s="3"/>
      <c r="I3" s="45"/>
      <c r="J3" s="45"/>
    </row>
    <row r="4" spans="2:13" ht="20.100000000000001" customHeight="1">
      <c r="B4" s="66" t="s">
        <v>57</v>
      </c>
      <c r="C4" s="67">
        <v>1</v>
      </c>
      <c r="D4" s="68">
        <v>1</v>
      </c>
      <c r="E4" s="25">
        <f>D4*C4</f>
        <v>1</v>
      </c>
      <c r="F4" s="3"/>
      <c r="G4" s="84" t="s">
        <v>58</v>
      </c>
      <c r="H4" s="84"/>
      <c r="I4" s="1"/>
      <c r="J4" s="1"/>
    </row>
    <row r="5" spans="2:13" ht="20.100000000000001" customHeight="1">
      <c r="B5" s="66" t="s">
        <v>59</v>
      </c>
      <c r="C5" s="67">
        <v>1</v>
      </c>
      <c r="D5" s="68">
        <v>1</v>
      </c>
      <c r="E5" s="25">
        <f t="shared" ref="E5:E10" si="0">D5*C5</f>
        <v>1</v>
      </c>
      <c r="F5" s="3"/>
      <c r="G5" s="84"/>
      <c r="H5" s="84"/>
      <c r="I5" s="1"/>
      <c r="J5" s="1"/>
    </row>
    <row r="6" spans="2:13" ht="20.100000000000001" customHeight="1">
      <c r="B6" s="66" t="s">
        <v>60</v>
      </c>
      <c r="C6" s="67">
        <v>1</v>
      </c>
      <c r="D6" s="68">
        <v>1</v>
      </c>
      <c r="E6" s="25">
        <f t="shared" si="0"/>
        <v>1</v>
      </c>
      <c r="F6" s="3"/>
      <c r="G6" s="84"/>
      <c r="H6" s="84"/>
      <c r="I6" s="1"/>
      <c r="J6" s="1"/>
    </row>
    <row r="7" spans="2:13" ht="20.100000000000001" customHeight="1">
      <c r="B7" s="66" t="s">
        <v>61</v>
      </c>
      <c r="C7" s="67">
        <v>1</v>
      </c>
      <c r="D7" s="68">
        <v>1</v>
      </c>
      <c r="E7" s="25">
        <f t="shared" si="0"/>
        <v>1</v>
      </c>
      <c r="F7" s="5"/>
      <c r="G7" s="84"/>
      <c r="H7" s="84"/>
      <c r="I7" s="1"/>
      <c r="J7" s="1"/>
    </row>
    <row r="8" spans="2:13" ht="20.100000000000001" customHeight="1">
      <c r="B8" s="66" t="s">
        <v>62</v>
      </c>
      <c r="C8" s="67">
        <v>1</v>
      </c>
      <c r="D8" s="68">
        <v>1</v>
      </c>
      <c r="E8" s="25">
        <f t="shared" si="0"/>
        <v>1</v>
      </c>
      <c r="F8" s="3"/>
      <c r="G8" s="84"/>
      <c r="H8" s="84"/>
      <c r="I8" s="1"/>
      <c r="J8" s="1"/>
    </row>
    <row r="9" spans="2:13" ht="20.100000000000001" customHeight="1">
      <c r="B9" s="66" t="s">
        <v>63</v>
      </c>
      <c r="C9" s="67">
        <v>1</v>
      </c>
      <c r="D9" s="68">
        <v>1</v>
      </c>
      <c r="E9" s="25">
        <f t="shared" si="0"/>
        <v>1</v>
      </c>
      <c r="F9" s="3"/>
      <c r="G9" s="84"/>
      <c r="H9" s="84"/>
      <c r="I9" s="1"/>
      <c r="J9" s="1"/>
    </row>
    <row r="10" spans="2:13" ht="20.100000000000001" customHeight="1">
      <c r="B10" s="66" t="s">
        <v>64</v>
      </c>
      <c r="C10" s="67">
        <v>1</v>
      </c>
      <c r="D10" s="68">
        <v>1</v>
      </c>
      <c r="E10" s="25">
        <f t="shared" si="0"/>
        <v>1</v>
      </c>
      <c r="F10" s="3"/>
      <c r="H10" s="9"/>
      <c r="I10" s="1"/>
      <c r="J10" s="1"/>
    </row>
    <row r="11" spans="2:13" ht="20.100000000000001" customHeight="1">
      <c r="B11" s="17" t="s">
        <v>65</v>
      </c>
      <c r="C11" s="26"/>
      <c r="D11" s="26"/>
      <c r="E11" s="27">
        <f>SUM(E4:E10)</f>
        <v>7</v>
      </c>
      <c r="F11" s="3"/>
      <c r="J11" s="1"/>
    </row>
    <row r="12" spans="2:13" ht="20.100000000000001" customHeight="1">
      <c r="D12" s="3"/>
      <c r="E12" s="3"/>
      <c r="F12" s="3"/>
    </row>
    <row r="13" spans="2:13" ht="20.100000000000001" customHeight="1" thickBot="1">
      <c r="B13" s="81" t="s">
        <v>42</v>
      </c>
      <c r="C13" s="81"/>
      <c r="D13" s="81"/>
      <c r="E13" s="3"/>
      <c r="F13" s="3"/>
      <c r="K13" s="1"/>
      <c r="L13" s="1"/>
      <c r="M13" s="1"/>
    </row>
    <row r="14" spans="2:13" ht="20.100000000000001" customHeight="1" thickTop="1" thickBot="1">
      <c r="B14" s="16" t="s">
        <v>66</v>
      </c>
      <c r="C14" s="16" t="s">
        <v>67</v>
      </c>
      <c r="D14" s="16" t="s">
        <v>68</v>
      </c>
      <c r="E14" s="3"/>
      <c r="F14" s="3"/>
      <c r="K14" s="1"/>
      <c r="L14" s="1"/>
      <c r="M14" s="1"/>
    </row>
    <row r="15" spans="2:13" ht="20.100000000000001" customHeight="1">
      <c r="B15" s="69" t="s">
        <v>69</v>
      </c>
      <c r="C15" s="63">
        <v>1</v>
      </c>
      <c r="D15" s="18">
        <v>1</v>
      </c>
      <c r="E15" s="3"/>
      <c r="M15" s="1"/>
    </row>
    <row r="16" spans="2:13" ht="20.100000000000001" customHeight="1">
      <c r="B16" s="69" t="s">
        <v>70</v>
      </c>
      <c r="C16" s="63">
        <v>1</v>
      </c>
      <c r="D16" s="18">
        <v>1</v>
      </c>
      <c r="E16" s="3"/>
      <c r="M16" s="1"/>
    </row>
    <row r="17" spans="2:13" ht="20.100000000000001" customHeight="1">
      <c r="B17" s="70" t="s">
        <v>71</v>
      </c>
      <c r="C17" s="63">
        <v>1</v>
      </c>
      <c r="D17" s="18">
        <v>1</v>
      </c>
      <c r="E17" s="3"/>
      <c r="M17" s="1"/>
    </row>
    <row r="18" spans="2:13" ht="20.100000000000001" customHeight="1">
      <c r="B18" s="70" t="s">
        <v>72</v>
      </c>
      <c r="C18" s="63">
        <v>1</v>
      </c>
      <c r="D18" s="18">
        <v>1</v>
      </c>
    </row>
    <row r="19" spans="2:13" ht="20.100000000000001" customHeight="1">
      <c r="B19" s="70" t="s">
        <v>73</v>
      </c>
      <c r="C19" s="63">
        <v>1</v>
      </c>
      <c r="D19" s="18">
        <v>1</v>
      </c>
    </row>
    <row r="20" spans="2:13" ht="20.100000000000001" customHeight="1">
      <c r="B20" s="21" t="s">
        <v>65</v>
      </c>
      <c r="C20" s="23">
        <f>SUM(C15:C19)</f>
        <v>5</v>
      </c>
      <c r="D20" s="24">
        <f>C16*D16+D15+D17+D18+D19</f>
        <v>5</v>
      </c>
    </row>
    <row r="22" spans="2:13" ht="20.100000000000001" customHeight="1">
      <c r="B22" s="2" t="s">
        <v>74</v>
      </c>
      <c r="C22" s="71">
        <v>1</v>
      </c>
      <c r="I22" s="6"/>
    </row>
  </sheetData>
  <mergeCells count="4">
    <mergeCell ref="B13:D13"/>
    <mergeCell ref="B2:E2"/>
    <mergeCell ref="H2:J2"/>
    <mergeCell ref="G4:H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8FDD62359A2946976DD42BD336E3C7" ma:contentTypeVersion="2" ma:contentTypeDescription="Vytvoří nový dokument" ma:contentTypeScope="" ma:versionID="810edba7fb1ac37e9bec9b735342667b">
  <xsd:schema xmlns:xsd="http://www.w3.org/2001/XMLSchema" xmlns:xs="http://www.w3.org/2001/XMLSchema" xmlns:p="http://schemas.microsoft.com/office/2006/metadata/properties" xmlns:ns2="d1989da5-e6eb-45b0-9a4c-2939f820a7b5" targetNamespace="http://schemas.microsoft.com/office/2006/metadata/properties" ma:root="true" ma:fieldsID="d82647e595dc5e0e722bdb75ff35401b" ns2:_="">
    <xsd:import namespace="d1989da5-e6eb-45b0-9a4c-2939f820a7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89da5-e6eb-45b0-9a4c-2939f820a7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1B27FF-66FD-4FBE-8798-DACC57149D4E}"/>
</file>

<file path=customXml/itemProps2.xml><?xml version="1.0" encoding="utf-8"?>
<ds:datastoreItem xmlns:ds="http://schemas.openxmlformats.org/officeDocument/2006/customXml" ds:itemID="{4F871E1A-5818-498B-B7AE-102E78DEB1FD}"/>
</file>

<file path=customXml/itemProps3.xml><?xml version="1.0" encoding="utf-8"?>
<ds:datastoreItem xmlns:ds="http://schemas.openxmlformats.org/officeDocument/2006/customXml" ds:itemID="{FA97BA67-FC12-412B-9DB5-7ACE1B004C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Irena Kolářová</dc:creator>
  <cp:keywords/>
  <dc:description/>
  <cp:lastModifiedBy>Peter Mikuš</cp:lastModifiedBy>
  <cp:revision/>
  <dcterms:created xsi:type="dcterms:W3CDTF">2022-04-23T05:43:45Z</dcterms:created>
  <dcterms:modified xsi:type="dcterms:W3CDTF">2022-10-02T14:25:00Z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0x010100898FDD62359A2946976DD42BD336E3C7</vt:lpwstr>
  </property>
</Properties>
</file>